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7635" windowHeight="3915"/>
  </bookViews>
  <sheets>
    <sheet name="KH TSCĐ" sheetId="1" r:id="rId1"/>
    <sheet name="Sheet2" sheetId="2" r:id="rId2"/>
    <sheet name="Sheet3" sheetId="3" r:id="rId3"/>
  </sheets>
  <calcPr calcId="144525" calcOnSave="0"/>
</workbook>
</file>

<file path=xl/calcChain.xml><?xml version="1.0" encoding="utf-8"?>
<calcChain xmlns="http://schemas.openxmlformats.org/spreadsheetml/2006/main">
  <c r="F13" i="1" l="1"/>
  <c r="J13" i="1" s="1"/>
  <c r="K13" i="1" s="1"/>
  <c r="I8" i="1"/>
  <c r="G8" i="1"/>
  <c r="L13" i="1" s="1"/>
  <c r="M13" i="1" l="1"/>
  <c r="I19" i="1"/>
  <c r="N14" i="1"/>
  <c r="N15" i="1"/>
  <c r="N17" i="1"/>
  <c r="N18" i="1"/>
  <c r="F14" i="1"/>
  <c r="L14" i="1" s="1"/>
  <c r="F15" i="1"/>
  <c r="F17" i="1"/>
  <c r="F18" i="1"/>
  <c r="J15" i="1" l="1"/>
  <c r="J14" i="1"/>
  <c r="J17" i="1"/>
  <c r="J18" i="1"/>
  <c r="N13" i="1" l="1"/>
  <c r="L15" i="1" l="1"/>
  <c r="K14" i="1"/>
  <c r="K18" i="1"/>
  <c r="L17" i="1"/>
  <c r="K15" i="1"/>
  <c r="L18" i="1"/>
  <c r="K17" i="1"/>
  <c r="K19" i="1" l="1"/>
  <c r="O13" i="1"/>
  <c r="M14" i="1"/>
  <c r="O14" i="1"/>
  <c r="O15" i="1"/>
  <c r="M15" i="1"/>
  <c r="M17" i="1"/>
  <c r="O17" i="1"/>
  <c r="O18" i="1"/>
  <c r="M18" i="1"/>
  <c r="M19" i="1" l="1"/>
  <c r="O19" i="1" s="1"/>
</calcChain>
</file>

<file path=xl/sharedStrings.xml><?xml version="1.0" encoding="utf-8"?>
<sst xmlns="http://schemas.openxmlformats.org/spreadsheetml/2006/main" count="94" uniqueCount="87">
  <si>
    <t>BẢNG TÍNH KHẤU HAO TÀI SẢN CỐ ĐỊNH</t>
  </si>
  <si>
    <t>Chứng từ</t>
  </si>
  <si>
    <t>Ngày hết khấu hao</t>
  </si>
  <si>
    <t>Ngày thanh lý</t>
  </si>
  <si>
    <t>Nguyên giá</t>
  </si>
  <si>
    <t>Đơn vị:</t>
  </si>
  <si>
    <t>Địa chỉ:</t>
  </si>
  <si>
    <t>BẢNG TRÍCH KHẤU HAO TÀI SẢN CỐ ĐỊNH</t>
  </si>
  <si>
    <t>Tháng N năm 2015</t>
  </si>
  <si>
    <t>STT</t>
  </si>
  <si>
    <t>Mã tài sản</t>
  </si>
  <si>
    <t>Tên tài sản cố định</t>
  </si>
  <si>
    <t>Số lượng</t>
  </si>
  <si>
    <t>Giá trị còn lại đầu kỳ</t>
  </si>
  <si>
    <t>Giá trị khấu hao</t>
  </si>
  <si>
    <t>Trong kỳ</t>
  </si>
  <si>
    <t>Lũy kế</t>
  </si>
  <si>
    <t>Giá trị còn lại cuối kỳ</t>
  </si>
  <si>
    <t>Số tháng đã sử dụng</t>
  </si>
  <si>
    <t>Bộ phận sử dung</t>
  </si>
  <si>
    <t>Tài khoản</t>
  </si>
  <si>
    <t>TK TS</t>
  </si>
  <si>
    <t>Khấu hao</t>
  </si>
  <si>
    <t>TKCP</t>
  </si>
  <si>
    <t>I</t>
  </si>
  <si>
    <t>Nhà cửa vật kiến trúc</t>
  </si>
  <si>
    <t>Nhà C12</t>
  </si>
  <si>
    <t>Tòa nhà làm việc văn phòng công ty</t>
  </si>
  <si>
    <t>II</t>
  </si>
  <si>
    <t>Máy móc thiết bị</t>
  </si>
  <si>
    <t>Máy đo đạc điện tử GTS- 239N</t>
  </si>
  <si>
    <t>III</t>
  </si>
  <si>
    <t>Phương tiện vận tải</t>
  </si>
  <si>
    <t xml:space="preserve">Xe ô tô Huyndai Santa FE </t>
  </si>
  <si>
    <t>Từ ngày</t>
  </si>
  <si>
    <t>Đến ngày</t>
  </si>
  <si>
    <t>B</t>
  </si>
  <si>
    <t>MM1</t>
  </si>
  <si>
    <t>VT1</t>
  </si>
  <si>
    <t>Ngày tháng tính khấu hao</t>
  </si>
  <si>
    <t>Thời gian trích khấu hao</t>
  </si>
  <si>
    <t>Tên Tài Sản</t>
  </si>
  <si>
    <t>Mã TS</t>
  </si>
  <si>
    <t>Ngày tính phân bổ</t>
  </si>
  <si>
    <t>Ghi chú</t>
  </si>
  <si>
    <t>A</t>
  </si>
  <si>
    <t>C</t>
  </si>
  <si>
    <t>D</t>
  </si>
  <si>
    <t>(1)</t>
  </si>
  <si>
    <t>(3)</t>
  </si>
  <si>
    <t>(5)</t>
  </si>
  <si>
    <t>Số tháng dự tính trích khấu hao</t>
  </si>
  <si>
    <t>Trị giá KH 1 ngày</t>
  </si>
  <si>
    <t>Giá trị KH đã trích trước</t>
  </si>
  <si>
    <t>Số ngày KH kỳ này</t>
  </si>
  <si>
    <t>Giá trị KH kỳ này</t>
  </si>
  <si>
    <t>(2)</t>
  </si>
  <si>
    <t>(4)</t>
  </si>
  <si>
    <t>(6)</t>
  </si>
  <si>
    <t>(7)</t>
  </si>
  <si>
    <t>(8)</t>
  </si>
  <si>
    <t>(9)</t>
  </si>
  <si>
    <t>(10)</t>
  </si>
  <si>
    <t>(11)</t>
  </si>
  <si>
    <t>(12)</t>
  </si>
  <si>
    <t>Bộ phận Quản lý</t>
  </si>
  <si>
    <t>Máy Photo</t>
  </si>
  <si>
    <t>TS001</t>
  </si>
  <si>
    <t>Máy tính xách tay</t>
  </si>
  <si>
    <t>TS002</t>
  </si>
  <si>
    <t>Xe Camry 2.0</t>
  </si>
  <si>
    <t>TS003</t>
  </si>
  <si>
    <t>Bộ phận bán hàng</t>
  </si>
  <si>
    <t>TS004</t>
  </si>
  <si>
    <t>Xe ô tô tải Huyndai 2 tấn</t>
  </si>
  <si>
    <t>Xe ô tô tải Huyndai 1 tấn</t>
  </si>
  <si>
    <t>năm</t>
  </si>
  <si>
    <t>Tháng</t>
  </si>
  <si>
    <t>20/8/2014</t>
  </si>
  <si>
    <t>Tổng</t>
  </si>
  <si>
    <t>CÔNG TY TNHH DỊCH VỤ TƯ VẤN VÀ ĐẠI LÝ THUẾ</t>
  </si>
  <si>
    <t>Đ/c: Số 7, Ngõ 376, Đường Bưởi, Ba Đình, HN</t>
  </si>
  <si>
    <t>ĐT: 04 62 53 88 66 - Hotline 091 334 0354</t>
  </si>
  <si>
    <t>Email: ketoancentax@gmail.com</t>
  </si>
  <si>
    <t>GTCL của tài sản thanh lý</t>
  </si>
  <si>
    <t>GTCL</t>
  </si>
  <si>
    <t>TS005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</si>
</sst>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quotePrefix="1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0" applyFont="1"/>
    <xf numFmtId="0" fontId="4" fillId="0" borderId="0" xfId="0" applyFont="1"/>
    <xf numFmtId="14" fontId="3" fillId="2" borderId="0" xfId="0" applyNumberFormat="1" applyFont="1" applyFill="1"/>
    <xf numFmtId="0" fontId="3" fillId="0" borderId="1" xfId="0" applyFont="1" applyBorder="1"/>
    <xf numFmtId="0" fontId="0" fillId="0" borderId="1" xfId="0" applyBorder="1"/>
    <xf numFmtId="14" fontId="3" fillId="0" borderId="1" xfId="0" applyNumberFormat="1" applyFont="1" applyBorder="1"/>
    <xf numFmtId="3" fontId="3" fillId="0" borderId="1" xfId="0" applyNumberFormat="1" applyFont="1" applyBorder="1"/>
    <xf numFmtId="164" fontId="3" fillId="0" borderId="1" xfId="1" applyNumberFormat="1" applyFont="1" applyBorder="1"/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5" fillId="0" borderId="1" xfId="0" applyFont="1" applyBorder="1"/>
    <xf numFmtId="43" fontId="5" fillId="0" borderId="1" xfId="0" applyNumberFormat="1" applyFont="1" applyBorder="1"/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4" fillId="3" borderId="1" xfId="0" quotePrefix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wrapText="1"/>
    </xf>
    <xf numFmtId="164" fontId="4" fillId="4" borderId="1" xfId="0" applyNumberFormat="1" applyFont="1" applyFill="1" applyBorder="1"/>
    <xf numFmtId="164" fontId="4" fillId="4" borderId="1" xfId="1" applyNumberFormat="1" applyFont="1" applyFill="1" applyBorder="1"/>
    <xf numFmtId="0" fontId="4" fillId="4" borderId="1" xfId="0" applyFont="1" applyFill="1" applyBorder="1"/>
    <xf numFmtId="0" fontId="3" fillId="4" borderId="1" xfId="0" applyFont="1" applyFill="1" applyBorder="1"/>
    <xf numFmtId="164" fontId="5" fillId="4" borderId="1" xfId="0" applyNumberFormat="1" applyFont="1" applyFill="1" applyBorder="1"/>
    <xf numFmtId="0" fontId="3" fillId="0" borderId="1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zoomScale="78" zoomScaleNormal="78" workbookViewId="0">
      <selection activeCell="K21" sqref="K21"/>
    </sheetView>
  </sheetViews>
  <sheetFormatPr defaultRowHeight="15" x14ac:dyDescent="0.25"/>
  <cols>
    <col min="1" max="1" width="4.7109375" customWidth="1"/>
    <col min="2" max="2" width="30.140625" customWidth="1"/>
    <col min="3" max="3" width="8.7109375" customWidth="1"/>
    <col min="4" max="4" width="12.28515625" customWidth="1"/>
    <col min="5" max="6" width="13.140625" customWidth="1"/>
    <col min="7" max="7" width="13.7109375" customWidth="1"/>
    <col min="8" max="8" width="12.85546875" customWidth="1"/>
    <col min="9" max="9" width="20.28515625" bestFit="1" customWidth="1"/>
    <col min="10" max="10" width="14" customWidth="1"/>
    <col min="11" max="11" width="17.42578125" customWidth="1"/>
    <col min="12" max="12" width="8.7109375" customWidth="1"/>
    <col min="13" max="13" width="15.85546875" customWidth="1"/>
    <col min="14" max="14" width="11" customWidth="1"/>
    <col min="15" max="15" width="21.85546875" customWidth="1"/>
  </cols>
  <sheetData>
    <row r="1" spans="1:16" ht="18.75" x14ac:dyDescent="0.3">
      <c r="A1" s="5" t="s">
        <v>80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18.75" x14ac:dyDescent="0.3">
      <c r="A2" s="5" t="s">
        <v>81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18.75" x14ac:dyDescent="0.3">
      <c r="A3" s="5" t="s">
        <v>82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18.75" x14ac:dyDescent="0.3">
      <c r="A4" s="5" t="s">
        <v>83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21.75" customHeight="1" x14ac:dyDescent="0.3">
      <c r="A5" s="14" t="s">
        <v>0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4"/>
      <c r="M5" s="4"/>
      <c r="N5" s="4"/>
      <c r="O5" s="4"/>
      <c r="P5" s="4"/>
    </row>
    <row r="6" spans="1:16" ht="18.75" x14ac:dyDescent="0.3">
      <c r="E6" s="5" t="s">
        <v>77</v>
      </c>
      <c r="F6" s="5">
        <v>1</v>
      </c>
      <c r="G6" s="5" t="s">
        <v>76</v>
      </c>
      <c r="H6" s="5">
        <v>2015</v>
      </c>
      <c r="I6" s="4"/>
      <c r="J6" s="4"/>
      <c r="K6" s="4"/>
      <c r="L6" s="4"/>
      <c r="M6" s="4"/>
      <c r="N6" s="4"/>
      <c r="O6" s="4"/>
      <c r="P6" s="4"/>
    </row>
    <row r="7" spans="1:16" ht="18.75" x14ac:dyDescent="0.3"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18.75" x14ac:dyDescent="0.3">
      <c r="A8" s="4"/>
      <c r="B8" s="4"/>
      <c r="F8" s="5" t="s">
        <v>34</v>
      </c>
      <c r="G8" s="6">
        <f>DATE(H6,F6,1)</f>
        <v>42005</v>
      </c>
      <c r="H8" s="5" t="s">
        <v>35</v>
      </c>
      <c r="I8" s="6">
        <f>DATE(H6,F6+1,0)</f>
        <v>42035</v>
      </c>
      <c r="J8" s="4"/>
      <c r="K8" s="4"/>
      <c r="L8" s="4"/>
      <c r="M8" s="4"/>
      <c r="N8" s="4"/>
      <c r="O8" s="4"/>
      <c r="P8" s="4"/>
    </row>
    <row r="9" spans="1:16" s="20" customFormat="1" ht="33.75" customHeight="1" x14ac:dyDescent="0.25">
      <c r="A9" s="17" t="s">
        <v>9</v>
      </c>
      <c r="B9" s="17" t="s">
        <v>41</v>
      </c>
      <c r="C9" s="17" t="s">
        <v>42</v>
      </c>
      <c r="D9" s="17" t="s">
        <v>1</v>
      </c>
      <c r="E9" s="18" t="s">
        <v>43</v>
      </c>
      <c r="F9" s="18" t="s">
        <v>2</v>
      </c>
      <c r="G9" s="18" t="s">
        <v>3</v>
      </c>
      <c r="H9" s="18" t="s">
        <v>51</v>
      </c>
      <c r="I9" s="17" t="s">
        <v>4</v>
      </c>
      <c r="J9" s="18" t="s">
        <v>52</v>
      </c>
      <c r="K9" s="18" t="s">
        <v>53</v>
      </c>
      <c r="L9" s="18" t="s">
        <v>54</v>
      </c>
      <c r="M9" s="18" t="s">
        <v>55</v>
      </c>
      <c r="N9" s="18" t="s">
        <v>84</v>
      </c>
      <c r="O9" s="19" t="s">
        <v>85</v>
      </c>
      <c r="P9" s="19" t="s">
        <v>44</v>
      </c>
    </row>
    <row r="10" spans="1:16" s="20" customFormat="1" ht="33.75" customHeight="1" x14ac:dyDescent="0.25">
      <c r="A10" s="21"/>
      <c r="B10" s="21"/>
      <c r="C10" s="21"/>
      <c r="D10" s="21"/>
      <c r="E10" s="22"/>
      <c r="F10" s="22"/>
      <c r="G10" s="22"/>
      <c r="H10" s="22"/>
      <c r="I10" s="21"/>
      <c r="J10" s="22"/>
      <c r="K10" s="22"/>
      <c r="L10" s="22"/>
      <c r="M10" s="22"/>
      <c r="N10" s="22"/>
      <c r="O10" s="19"/>
      <c r="P10" s="19"/>
    </row>
    <row r="11" spans="1:16" s="23" customFormat="1" ht="18.75" x14ac:dyDescent="0.25">
      <c r="A11" s="19" t="s">
        <v>45</v>
      </c>
      <c r="B11" s="19" t="s">
        <v>36</v>
      </c>
      <c r="C11" s="19" t="s">
        <v>46</v>
      </c>
      <c r="D11" s="19" t="s">
        <v>47</v>
      </c>
      <c r="E11" s="24" t="s">
        <v>48</v>
      </c>
      <c r="F11" s="24" t="s">
        <v>56</v>
      </c>
      <c r="G11" s="24" t="s">
        <v>49</v>
      </c>
      <c r="H11" s="24" t="s">
        <v>57</v>
      </c>
      <c r="I11" s="24" t="s">
        <v>50</v>
      </c>
      <c r="J11" s="24" t="s">
        <v>58</v>
      </c>
      <c r="K11" s="24" t="s">
        <v>59</v>
      </c>
      <c r="L11" s="24" t="s">
        <v>60</v>
      </c>
      <c r="M11" s="24" t="s">
        <v>61</v>
      </c>
      <c r="N11" s="24" t="s">
        <v>62</v>
      </c>
      <c r="O11" s="24" t="s">
        <v>63</v>
      </c>
      <c r="P11" s="24" t="s">
        <v>64</v>
      </c>
    </row>
    <row r="12" spans="1:16" s="8" customFormat="1" ht="18.75" x14ac:dyDescent="0.3">
      <c r="A12" s="13" t="s">
        <v>24</v>
      </c>
      <c r="B12" s="12" t="s">
        <v>65</v>
      </c>
      <c r="C12" s="7"/>
      <c r="D12" s="7"/>
      <c r="E12" s="9"/>
      <c r="F12" s="7"/>
      <c r="G12" s="7"/>
      <c r="H12" s="7"/>
      <c r="I12" s="7"/>
      <c r="J12" s="7"/>
      <c r="K12" s="7"/>
      <c r="L12" s="7"/>
      <c r="M12" s="7"/>
      <c r="N12" s="7"/>
      <c r="O12" s="15"/>
      <c r="P12" s="7"/>
    </row>
    <row r="13" spans="1:16" s="8" customFormat="1" ht="18.75" x14ac:dyDescent="0.3">
      <c r="A13" s="31">
        <v>1</v>
      </c>
      <c r="B13" s="7" t="s">
        <v>66</v>
      </c>
      <c r="C13" s="7" t="s">
        <v>67</v>
      </c>
      <c r="D13" s="7"/>
      <c r="E13" s="9">
        <v>41281</v>
      </c>
      <c r="F13" s="9">
        <f t="shared" ref="F13:F18" si="0">DATE(YEAR(E13),MONTH(E13)+H13,DAY(E13))</f>
        <v>43107</v>
      </c>
      <c r="G13" s="9" t="s">
        <v>78</v>
      </c>
      <c r="H13" s="10">
        <v>60</v>
      </c>
      <c r="I13" s="11">
        <v>44650000</v>
      </c>
      <c r="J13" s="11">
        <f>ROUNDUP(I13/(F13-E13),0)</f>
        <v>24453</v>
      </c>
      <c r="K13" s="11">
        <f>MIN(I13,ROUNDUP(J13*MAX(0,IF(G13&gt;0,MIN(G13,$G$8),$G$8-E13)),0))</f>
        <v>44650000</v>
      </c>
      <c r="L13" s="7">
        <f>MAX(0,IF($G$8&gt;G13,MIN($I$8,F13)-MAX($G$8,E13)+1),IF(G13&lt;$G$8,MIN($I$8,G13,F13)-MAX($G$8,E13)+1))</f>
        <v>0</v>
      </c>
      <c r="M13" s="11">
        <f>MIN(I13-K13,J13*L13)</f>
        <v>0</v>
      </c>
      <c r="N13" s="7">
        <f>IF(G13=0,0,IF(G13&gt;$I$8,0,I13-K13))</f>
        <v>0</v>
      </c>
      <c r="O13" s="16">
        <f>I13-K13-L13-N13</f>
        <v>0</v>
      </c>
      <c r="P13" s="7"/>
    </row>
    <row r="14" spans="1:16" s="8" customFormat="1" ht="18.75" x14ac:dyDescent="0.3">
      <c r="A14" s="31">
        <v>2</v>
      </c>
      <c r="B14" s="7" t="s">
        <v>68</v>
      </c>
      <c r="C14" s="7" t="s">
        <v>69</v>
      </c>
      <c r="D14" s="7"/>
      <c r="E14" s="9">
        <v>41281</v>
      </c>
      <c r="F14" s="9">
        <f t="shared" si="0"/>
        <v>42376</v>
      </c>
      <c r="G14" s="9"/>
      <c r="H14" s="10">
        <v>36</v>
      </c>
      <c r="I14" s="11">
        <v>33290000</v>
      </c>
      <c r="J14" s="11">
        <f t="shared" ref="J14:J18" si="1">ROUNDUP(I14/(F14-E14),0)</f>
        <v>30402</v>
      </c>
      <c r="K14" s="11">
        <f>MIN(I14,ROUNDUP(J14*MAX(0,IF(G14&gt;0,MIN(G14,$G$8),$G$8-E14)),0))</f>
        <v>22011048</v>
      </c>
      <c r="L14" s="7">
        <f>MAX(0,IF($G$8&gt;G14,MIN($I$8,F14)-MAX($G$8,E14)+1),IF(G14&lt;$G$8,MIN($I$8,G14,F14)-MAX($G$8,E14)+1))</f>
        <v>31</v>
      </c>
      <c r="M14" s="11">
        <f t="shared" ref="M14:M18" si="2">MIN(I14-K14,J14*L14)</f>
        <v>942462</v>
      </c>
      <c r="N14" s="7">
        <f>IF(G14=0,0,IF(G14&gt;$I$8,0,I14-K14))</f>
        <v>0</v>
      </c>
      <c r="O14" s="16">
        <f t="shared" ref="O14:O18" si="3">I14-K14-L14-N14</f>
        <v>11278921</v>
      </c>
      <c r="P14" s="7"/>
    </row>
    <row r="15" spans="1:16" s="8" customFormat="1" ht="18.75" x14ac:dyDescent="0.3">
      <c r="A15" s="31">
        <v>3</v>
      </c>
      <c r="B15" s="7" t="s">
        <v>70</v>
      </c>
      <c r="C15" s="7" t="s">
        <v>71</v>
      </c>
      <c r="D15" s="7"/>
      <c r="E15" s="9">
        <v>41525</v>
      </c>
      <c r="F15" s="9">
        <f t="shared" si="0"/>
        <v>44447</v>
      </c>
      <c r="G15" s="9"/>
      <c r="H15" s="10">
        <v>96</v>
      </c>
      <c r="I15" s="11">
        <v>999000000</v>
      </c>
      <c r="J15" s="11">
        <f t="shared" si="1"/>
        <v>341890</v>
      </c>
      <c r="K15" s="11">
        <f>MIN(I15,ROUNDUP(J15*MAX(0,IF(G15&gt;0,MIN(G15,$G$8),$G$8-E15)),0))</f>
        <v>164107200</v>
      </c>
      <c r="L15" s="7">
        <f>MAX(0,IF($G$8&gt;G15,MIN($I$8,F15)-MAX($G$8,E15)+1),IF(G15&lt;$G$8,MIN($I$8,G15,F15)-MAX($G$8,E15)+1))</f>
        <v>31</v>
      </c>
      <c r="M15" s="11">
        <f t="shared" si="2"/>
        <v>10598590</v>
      </c>
      <c r="N15" s="7">
        <f>IF(G15=0,0,IF(G15&gt;$I$8,0,I15-K15))</f>
        <v>0</v>
      </c>
      <c r="O15" s="16">
        <f t="shared" si="3"/>
        <v>834892769</v>
      </c>
      <c r="P15" s="7"/>
    </row>
    <row r="16" spans="1:16" s="8" customFormat="1" ht="18.75" x14ac:dyDescent="0.3">
      <c r="A16" s="13" t="s">
        <v>28</v>
      </c>
      <c r="B16" s="12" t="s">
        <v>72</v>
      </c>
      <c r="C16" s="7"/>
      <c r="D16" s="7"/>
      <c r="E16" s="9"/>
      <c r="F16" s="9"/>
      <c r="G16" s="9"/>
      <c r="H16" s="10"/>
      <c r="I16" s="11"/>
      <c r="J16" s="11"/>
      <c r="K16" s="11"/>
      <c r="L16" s="7"/>
      <c r="M16" s="11"/>
      <c r="N16" s="7"/>
      <c r="O16" s="16"/>
      <c r="P16" s="7"/>
    </row>
    <row r="17" spans="1:16" s="8" customFormat="1" ht="18.75" x14ac:dyDescent="0.3">
      <c r="A17" s="31">
        <v>1</v>
      </c>
      <c r="B17" s="7" t="s">
        <v>75</v>
      </c>
      <c r="C17" s="7" t="s">
        <v>73</v>
      </c>
      <c r="D17" s="7"/>
      <c r="E17" s="9">
        <v>41281</v>
      </c>
      <c r="F17" s="9">
        <f t="shared" si="0"/>
        <v>43837</v>
      </c>
      <c r="G17" s="9"/>
      <c r="H17" s="10">
        <v>84</v>
      </c>
      <c r="I17" s="11">
        <v>282660000</v>
      </c>
      <c r="J17" s="11">
        <f t="shared" si="1"/>
        <v>110587</v>
      </c>
      <c r="K17" s="11">
        <f>MIN(I17,ROUNDUP(J17*MAX(0,IF(G17&gt;0,MIN(G17,$G$8),$G$8-E17)),0))</f>
        <v>80064988</v>
      </c>
      <c r="L17" s="7">
        <f>MAX(0,IF($G$8&gt;G17,MIN($I$8,F17)-MAX($G$8,E17)+1),IF(G17&lt;$G$8,MIN($I$8,G17,F17)-MAX($G$8,E17)+1))</f>
        <v>31</v>
      </c>
      <c r="M17" s="11">
        <f t="shared" si="2"/>
        <v>3428197</v>
      </c>
      <c r="N17" s="7">
        <f>IF(G17=0,0,IF(G17&gt;$I$8,0,I17-K17))</f>
        <v>0</v>
      </c>
      <c r="O17" s="16">
        <f t="shared" si="3"/>
        <v>202594981</v>
      </c>
      <c r="P17" s="7"/>
    </row>
    <row r="18" spans="1:16" s="8" customFormat="1" ht="18.75" x14ac:dyDescent="0.3">
      <c r="A18" s="31">
        <v>2</v>
      </c>
      <c r="B18" s="7" t="s">
        <v>74</v>
      </c>
      <c r="C18" s="7" t="s">
        <v>86</v>
      </c>
      <c r="D18" s="7"/>
      <c r="E18" s="9">
        <v>41313</v>
      </c>
      <c r="F18" s="9">
        <f t="shared" si="0"/>
        <v>43869</v>
      </c>
      <c r="G18" s="9"/>
      <c r="H18" s="10">
        <v>84</v>
      </c>
      <c r="I18" s="11">
        <v>329970000</v>
      </c>
      <c r="J18" s="11">
        <f t="shared" si="1"/>
        <v>129097</v>
      </c>
      <c r="K18" s="11">
        <f>MIN(I18,ROUNDUP(J18*MAX(0,IF(G18&gt;0,MIN(G18,$G$8),$G$8-E18)),0))</f>
        <v>89335124</v>
      </c>
      <c r="L18" s="7">
        <f>MAX(0,IF($G$8&gt;G18,MIN($I$8,F18)-MAX($G$8,E18)+1),IF(G18&lt;$G$8,MIN($I$8,G18,F18)-MAX($G$8,E18)+1))</f>
        <v>31</v>
      </c>
      <c r="M18" s="11">
        <f t="shared" si="2"/>
        <v>4002007</v>
      </c>
      <c r="N18" s="7">
        <f>IF(G18=0,0,IF(G18&gt;$I$8,0,I18-K18))</f>
        <v>0</v>
      </c>
      <c r="O18" s="16">
        <f t="shared" si="3"/>
        <v>240634845</v>
      </c>
      <c r="P18" s="7"/>
    </row>
    <row r="19" spans="1:16" s="8" customFormat="1" ht="18.75" x14ac:dyDescent="0.3">
      <c r="A19" s="7"/>
      <c r="B19" s="7"/>
      <c r="C19" s="7"/>
      <c r="D19" s="25" t="s">
        <v>79</v>
      </c>
      <c r="E19" s="25"/>
      <c r="F19" s="25"/>
      <c r="G19" s="25"/>
      <c r="H19" s="25"/>
      <c r="I19" s="26">
        <f>SUM(I13:I18)</f>
        <v>1689570000</v>
      </c>
      <c r="J19" s="26"/>
      <c r="K19" s="27">
        <f>SUM(K13:K18)</f>
        <v>400168360</v>
      </c>
      <c r="L19" s="28"/>
      <c r="M19" s="26">
        <f>SUM(M13:M18)</f>
        <v>18971256</v>
      </c>
      <c r="N19" s="29"/>
      <c r="O19" s="30">
        <f>I19-K19-M19</f>
        <v>1270430384</v>
      </c>
      <c r="P19" s="7"/>
    </row>
    <row r="26" spans="1:16" x14ac:dyDescent="0.25">
      <c r="J26" s="3"/>
    </row>
  </sheetData>
  <mergeCells count="16">
    <mergeCell ref="L9:L10"/>
    <mergeCell ref="M9:M10"/>
    <mergeCell ref="N9:N10"/>
    <mergeCell ref="A9:A10"/>
    <mergeCell ref="B9:B10"/>
    <mergeCell ref="C9:C10"/>
    <mergeCell ref="D9:D10"/>
    <mergeCell ref="D19:H19"/>
    <mergeCell ref="A5:K5"/>
    <mergeCell ref="E9:E10"/>
    <mergeCell ref="F9:F10"/>
    <mergeCell ref="G9:G10"/>
    <mergeCell ref="H9:H10"/>
    <mergeCell ref="I9:I10"/>
    <mergeCell ref="J9:J10"/>
    <mergeCell ref="K9:K10"/>
  </mergeCells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workbookViewId="0">
      <selection activeCell="H12" sqref="H12:H13"/>
    </sheetView>
  </sheetViews>
  <sheetFormatPr defaultRowHeight="15" x14ac:dyDescent="0.25"/>
  <cols>
    <col min="4" max="4" width="38" customWidth="1"/>
    <col min="6" max="6" width="11" bestFit="1" customWidth="1"/>
    <col min="7" max="7" width="19" customWidth="1"/>
    <col min="8" max="8" width="22.140625" customWidth="1"/>
  </cols>
  <sheetData>
    <row r="1" spans="1:16" x14ac:dyDescent="0.25">
      <c r="A1" t="s">
        <v>5</v>
      </c>
    </row>
    <row r="2" spans="1:16" x14ac:dyDescent="0.25">
      <c r="A2" t="s">
        <v>6</v>
      </c>
    </row>
    <row r="3" spans="1:16" x14ac:dyDescent="0.25">
      <c r="A3" t="s">
        <v>7</v>
      </c>
    </row>
    <row r="4" spans="1:16" x14ac:dyDescent="0.25">
      <c r="A4" t="s">
        <v>8</v>
      </c>
    </row>
    <row r="5" spans="1:16" x14ac:dyDescent="0.25">
      <c r="D5" t="s">
        <v>34</v>
      </c>
      <c r="F5" t="s">
        <v>35</v>
      </c>
    </row>
    <row r="6" spans="1:16" x14ac:dyDescent="0.25">
      <c r="A6" t="s">
        <v>9</v>
      </c>
      <c r="B6" t="s">
        <v>10</v>
      </c>
      <c r="C6" t="s">
        <v>11</v>
      </c>
      <c r="D6" t="s">
        <v>39</v>
      </c>
      <c r="E6" t="s">
        <v>12</v>
      </c>
      <c r="F6" t="s">
        <v>4</v>
      </c>
      <c r="G6" t="s">
        <v>13</v>
      </c>
      <c r="H6" t="s">
        <v>40</v>
      </c>
      <c r="I6" t="s">
        <v>14</v>
      </c>
      <c r="K6" t="s">
        <v>17</v>
      </c>
      <c r="L6" t="s">
        <v>18</v>
      </c>
      <c r="M6" t="s">
        <v>19</v>
      </c>
      <c r="N6" t="s">
        <v>20</v>
      </c>
    </row>
    <row r="7" spans="1:16" x14ac:dyDescent="0.25">
      <c r="A7" s="1"/>
      <c r="I7" t="s">
        <v>15</v>
      </c>
      <c r="J7" t="s">
        <v>16</v>
      </c>
      <c r="N7" t="s">
        <v>21</v>
      </c>
      <c r="O7" t="s">
        <v>22</v>
      </c>
      <c r="P7" t="s">
        <v>23</v>
      </c>
    </row>
    <row r="8" spans="1:16" x14ac:dyDescent="0.25">
      <c r="A8" t="s">
        <v>24</v>
      </c>
      <c r="B8" t="s">
        <v>25</v>
      </c>
      <c r="D8" s="2">
        <v>39083</v>
      </c>
      <c r="E8">
        <v>1</v>
      </c>
    </row>
    <row r="9" spans="1:16" x14ac:dyDescent="0.25">
      <c r="B9" t="s">
        <v>26</v>
      </c>
      <c r="C9" t="s">
        <v>27</v>
      </c>
      <c r="F9">
        <v>2157405000</v>
      </c>
    </row>
    <row r="10" spans="1:16" x14ac:dyDescent="0.25">
      <c r="A10" t="s">
        <v>28</v>
      </c>
      <c r="B10" t="s">
        <v>29</v>
      </c>
    </row>
    <row r="11" spans="1:16" x14ac:dyDescent="0.25">
      <c r="B11" t="s">
        <v>37</v>
      </c>
      <c r="C11" t="s">
        <v>30</v>
      </c>
      <c r="D11" s="2">
        <v>41802</v>
      </c>
      <c r="E11">
        <v>1</v>
      </c>
      <c r="F11">
        <v>57240000</v>
      </c>
    </row>
    <row r="12" spans="1:16" x14ac:dyDescent="0.25">
      <c r="A12" t="s">
        <v>31</v>
      </c>
      <c r="B12" t="s">
        <v>32</v>
      </c>
    </row>
    <row r="13" spans="1:16" x14ac:dyDescent="0.25">
      <c r="B13" t="s">
        <v>38</v>
      </c>
      <c r="C13" t="s">
        <v>33</v>
      </c>
      <c r="D13" s="2">
        <v>42005</v>
      </c>
      <c r="E13">
        <v>1</v>
      </c>
      <c r="F13">
        <v>667058727</v>
      </c>
    </row>
    <row r="14" spans="1:16" x14ac:dyDescent="0.25">
      <c r="A14" t="s">
        <v>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KH TSCĐ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2015-10-22T06:43:15Z</dcterms:created>
  <dcterms:modified xsi:type="dcterms:W3CDTF">2015-10-23T08:49:58Z</dcterms:modified>
</cp:coreProperties>
</file>